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-hey/Documents/★★★アウトドアライフクリエイター/0. 登山ガイド資格/"/>
    </mc:Choice>
  </mc:AlternateContent>
  <xr:revisionPtr revIDLastSave="0" documentId="8_{168D5E7E-12B7-1347-AE33-7820A792A7CB}" xr6:coauthVersionLast="36" xr6:coauthVersionMax="36" xr10:uidLastSave="{00000000-0000-0000-0000-000000000000}"/>
  <bookViews>
    <workbookView xWindow="0" yWindow="460" windowWidth="28800" windowHeight="16080" xr2:uid="{F1978356-7BF4-CC42-AB3A-B775BE79EE86}"/>
  </bookViews>
  <sheets>
    <sheet name="Sheet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8" i="1"/>
  <c r="F61" i="1" l="1"/>
  <c r="F60" i="1"/>
  <c r="F63" i="1" l="1"/>
  <c r="F53" i="1"/>
  <c r="F52" i="1" l="1"/>
  <c r="F51" i="1"/>
  <c r="F55" i="1" s="1"/>
  <c r="F44" i="1" l="1"/>
  <c r="F45" i="1"/>
  <c r="F43" i="1"/>
  <c r="F42" i="1"/>
  <c r="F46" i="1" l="1"/>
  <c r="F31" i="1"/>
  <c r="F30" i="1"/>
  <c r="F28" i="1"/>
  <c r="F27" i="1"/>
  <c r="F25" i="1"/>
  <c r="F24" i="1"/>
  <c r="F72" i="1"/>
  <c r="F69" i="1"/>
  <c r="F68" i="1"/>
  <c r="F19" i="1"/>
  <c r="F18" i="1"/>
  <c r="F17" i="1"/>
  <c r="F20" i="1" s="1"/>
  <c r="F36" i="1" l="1"/>
  <c r="F73" i="1"/>
</calcChain>
</file>

<file path=xl/sharedStrings.xml><?xml version="1.0" encoding="utf-8"?>
<sst xmlns="http://schemas.openxmlformats.org/spreadsheetml/2006/main" count="183" uniqueCount="130">
  <si>
    <t>一次試験</t>
    <phoneticPr fontId="3"/>
  </si>
  <si>
    <t>テキスト代</t>
    <phoneticPr fontId="3"/>
  </si>
  <si>
    <t>百万人の山と自然　登山＜基礎＞</t>
    <rPh sb="0" eb="3">
      <t>ノ</t>
    </rPh>
    <phoneticPr fontId="3"/>
  </si>
  <si>
    <t>ガイドの基礎的知識　教本</t>
    <rPh sb="0" eb="3">
      <t>キソテキ</t>
    </rPh>
    <phoneticPr fontId="3"/>
  </si>
  <si>
    <t>自然・登山ガイドの専門的知識　教本</t>
    <rPh sb="0" eb="2">
      <t>シゼン</t>
    </rPh>
    <phoneticPr fontId="3"/>
  </si>
  <si>
    <t>山のファーストエイド　教本</t>
    <rPh sb="0" eb="1">
      <t>ヤマ</t>
    </rPh>
    <phoneticPr fontId="3"/>
  </si>
  <si>
    <t>金額</t>
    <rPh sb="0" eb="2">
      <t>キンガク</t>
    </rPh>
    <phoneticPr fontId="3"/>
  </si>
  <si>
    <t>自然・登山ガイド　職能別ガイド検定試験
筆記試験過去問題集</t>
    <rPh sb="0" eb="2">
      <t>シゼン</t>
    </rPh>
    <phoneticPr fontId="3"/>
  </si>
  <si>
    <t>受験料</t>
    <phoneticPr fontId="3"/>
  </si>
  <si>
    <t>受験申請</t>
    <rPh sb="0" eb="2">
      <t>カンレン</t>
    </rPh>
    <phoneticPr fontId="3"/>
  </si>
  <si>
    <t>健康診断書</t>
    <phoneticPr fontId="3"/>
  </si>
  <si>
    <t>申込FAX（50円×２枚）</t>
    <rPh sb="0" eb="2">
      <t>モウシコミ</t>
    </rPh>
    <phoneticPr fontId="3"/>
  </si>
  <si>
    <t>住民票</t>
    <rPh sb="0" eb="3">
      <t>（</t>
    </rPh>
    <phoneticPr fontId="3"/>
  </si>
  <si>
    <t>価格は自治体によって異なります</t>
    <phoneticPr fontId="3"/>
  </si>
  <si>
    <t>注記</t>
    <rPh sb="0" eb="2">
      <t>チュウキ</t>
    </rPh>
    <phoneticPr fontId="3"/>
  </si>
  <si>
    <t>会社の健康診断に追加し、
診断書を書いてもらった場合の料金</t>
    <rPh sb="0" eb="2">
      <t>カイシャ</t>
    </rPh>
    <phoneticPr fontId="3"/>
  </si>
  <si>
    <t>振込手数料</t>
    <rPh sb="0" eb="2">
      <t>テスウ</t>
    </rPh>
    <phoneticPr fontId="3"/>
  </si>
  <si>
    <t>他行からUFJにATMで振り込んだ場合</t>
    <rPh sb="0" eb="2">
      <t>タコウ</t>
    </rPh>
    <phoneticPr fontId="3"/>
  </si>
  <si>
    <t>受験料振込み明細書</t>
    <rPh sb="0" eb="1">
      <t>ジュケンリョウ</t>
    </rPh>
    <phoneticPr fontId="3"/>
  </si>
  <si>
    <t>書類送付　簡易書留</t>
    <rPh sb="0" eb="4">
      <t>カンイ</t>
    </rPh>
    <phoneticPr fontId="3"/>
  </si>
  <si>
    <t>郵便局のレターパックプラスで代用</t>
    <rPh sb="0" eb="3">
      <t>ノ</t>
    </rPh>
    <phoneticPr fontId="3"/>
  </si>
  <si>
    <t>コピー代</t>
    <rPh sb="0" eb="1">
      <t>ダイ</t>
    </rPh>
    <phoneticPr fontId="3"/>
  </si>
  <si>
    <t>証明写真</t>
    <phoneticPr fontId="3"/>
  </si>
  <si>
    <t>スピード写真機で撮影</t>
    <rPh sb="0" eb="1">
      <t>キサツエイ</t>
    </rPh>
    <phoneticPr fontId="3"/>
  </si>
  <si>
    <t>新幹線</t>
    <phoneticPr fontId="3"/>
  </si>
  <si>
    <t>名古屋〜東京（のぞみ）　往復</t>
    <rPh sb="0" eb="3">
      <t>〜</t>
    </rPh>
    <phoneticPr fontId="3"/>
  </si>
  <si>
    <t>都内沿線</t>
    <phoneticPr fontId="3"/>
  </si>
  <si>
    <t>東京〜四谷　往復</t>
    <rPh sb="0" eb="2">
      <t>トウキョウ</t>
    </rPh>
    <phoneticPr fontId="3"/>
  </si>
  <si>
    <t>名古屋市内　運賃</t>
    <rPh sb="0" eb="1">
      <t>エキ</t>
    </rPh>
    <phoneticPr fontId="3"/>
  </si>
  <si>
    <t>名古屋駅までの交通費</t>
    <rPh sb="0" eb="1">
      <t>ナゴヤエキ</t>
    </rPh>
    <phoneticPr fontId="3"/>
  </si>
  <si>
    <t>試験会場までの交通費</t>
    <phoneticPr fontId="3"/>
  </si>
  <si>
    <t>項目</t>
    <rPh sb="0" eb="2">
      <t>コウモク</t>
    </rPh>
    <phoneticPr fontId="3"/>
  </si>
  <si>
    <t>試験</t>
    <rPh sb="0" eb="2">
      <t>シケン</t>
    </rPh>
    <phoneticPr fontId="3"/>
  </si>
  <si>
    <t>（筆記試験）</t>
    <rPh sb="0" eb="1">
      <t>ヒッキ</t>
    </rPh>
    <phoneticPr fontId="3"/>
  </si>
  <si>
    <t>小計</t>
    <rPh sb="0" eb="2">
      <t>ショウケイ</t>
    </rPh>
    <phoneticPr fontId="3"/>
  </si>
  <si>
    <t>（東京会場へ</t>
    <rPh sb="0" eb="1">
      <t>トウキュオウ</t>
    </rPh>
    <phoneticPr fontId="3"/>
  </si>
  <si>
    <t>　名古屋から行った場合）</t>
    <phoneticPr fontId="3"/>
  </si>
  <si>
    <t>二次試験</t>
    <phoneticPr fontId="3"/>
  </si>
  <si>
    <t>無雪期</t>
    <phoneticPr fontId="3"/>
  </si>
  <si>
    <t>ルートガイディング</t>
    <phoneticPr fontId="3"/>
  </si>
  <si>
    <t>資格試験対応講習会</t>
    <rPh sb="0" eb="2">
      <t>タイオウ</t>
    </rPh>
    <phoneticPr fontId="3"/>
  </si>
  <si>
    <t>　実技試験対策）</t>
    <phoneticPr fontId="3"/>
  </si>
  <si>
    <t>講習会受講料（３泊分の宿泊費込）</t>
    <rPh sb="0" eb="3">
      <t>ジュコウリョウ</t>
    </rPh>
    <phoneticPr fontId="3"/>
  </si>
  <si>
    <t>ガソリン代</t>
    <phoneticPr fontId="3"/>
  </si>
  <si>
    <t>ガソリン消費量 ２２０km ÷ 9L/km ≒ 25L
片道コスト 25L × 135円/L = 3375円
往復コスト 3375 × 2 = 6750円</t>
    <rPh sb="0" eb="3">
      <t>ショウヒリョウワル</t>
    </rPh>
    <phoneticPr fontId="3"/>
  </si>
  <si>
    <t>高速道路代</t>
    <phoneticPr fontId="3"/>
  </si>
  <si>
    <t>東海　〜　高山　往復</t>
    <rPh sb="0" eb="1">
      <t>トウカイ</t>
    </rPh>
    <phoneticPr fontId="3"/>
  </si>
  <si>
    <t>平湯温泉　あかんだな駐車場料金</t>
    <rPh sb="0" eb="3">
      <t>チュウシャジョウ</t>
    </rPh>
    <phoneticPr fontId="3"/>
  </si>
  <si>
    <t>１日 600円 × 5日分 = 3000円</t>
    <rPh sb="0" eb="1">
      <t>ニチ</t>
    </rPh>
    <phoneticPr fontId="3"/>
  </si>
  <si>
    <t>平湯温泉〜上高地　バス代</t>
    <rPh sb="0" eb="1">
      <t>ヒラ</t>
    </rPh>
    <phoneticPr fontId="3"/>
  </si>
  <si>
    <t>往復運賃</t>
    <rPh sb="0" eb="2">
      <t>オウフ</t>
    </rPh>
    <phoneticPr fontId="3"/>
  </si>
  <si>
    <t>試験会場までの交通費
（上高地へ名古屋から
　車で行った場合）</t>
    <phoneticPr fontId="3"/>
  </si>
  <si>
    <t>地図</t>
    <rPh sb="0" eb="2">
      <t>チズ</t>
    </rPh>
    <phoneticPr fontId="3"/>
  </si>
  <si>
    <t>穂高岳、焼岳、上高地（427円×3枚）</t>
    <rPh sb="0" eb="3">
      <t>・</t>
    </rPh>
    <phoneticPr fontId="3"/>
  </si>
  <si>
    <t>安全管理技術関連</t>
    <rPh sb="0" eb="2">
      <t>カンレン</t>
    </rPh>
    <phoneticPr fontId="3"/>
  </si>
  <si>
    <t>ロープ(30m）</t>
    <phoneticPr fontId="3"/>
  </si>
  <si>
    <t>エーデルワイス　ヒルウォーカー</t>
    <rPh sb="0" eb="1">
      <t>ヒルウォーカー</t>
    </rPh>
    <phoneticPr fontId="3"/>
  </si>
  <si>
    <t>スリング　180cm 1本</t>
    <rPh sb="0" eb="1">
      <t>ホン</t>
    </rPh>
    <phoneticPr fontId="3"/>
  </si>
  <si>
    <t>スリング　120cm 2本</t>
    <rPh sb="0" eb="1">
      <t>ホン</t>
    </rPh>
    <phoneticPr fontId="3"/>
  </si>
  <si>
    <t>スリング　60cm 2本</t>
    <rPh sb="0" eb="1">
      <t>ホン</t>
    </rPh>
    <phoneticPr fontId="3"/>
  </si>
  <si>
    <t>HMSカラビナ</t>
    <phoneticPr fontId="3"/>
  </si>
  <si>
    <t>マムート Bionic Mytholito</t>
    <phoneticPr fontId="3"/>
  </si>
  <si>
    <t>マムート　Contact sling</t>
    <rPh sb="0" eb="1">
      <t>セイ</t>
    </rPh>
    <phoneticPr fontId="3"/>
  </si>
  <si>
    <t>安全環付きカラビナ　２枚</t>
    <rPh sb="0" eb="4">
      <t>２</t>
    </rPh>
    <phoneticPr fontId="3"/>
  </si>
  <si>
    <t>Brack Diamond ポジトロン ベルト</t>
    <phoneticPr fontId="3"/>
  </si>
  <si>
    <t>カラビナ　2枚</t>
    <rPh sb="0" eb="1">
      <t>マイ</t>
    </rPh>
    <phoneticPr fontId="3"/>
  </si>
  <si>
    <t>ハーネス</t>
    <phoneticPr fontId="3"/>
  </si>
  <si>
    <t>Petzl MSD screw lock</t>
    <phoneticPr fontId="3"/>
  </si>
  <si>
    <t>Petzl SITTA（本来はダイァパータイプ推奨だが、クライミングでも使うことを考慮し
レッグループタイプを購入）</t>
    <rPh sb="0" eb="2">
      <t>ホンライ</t>
    </rPh>
    <phoneticPr fontId="3"/>
  </si>
  <si>
    <t>登山用ヘルメット</t>
    <phoneticPr fontId="3"/>
  </si>
  <si>
    <t>グリベル　ステルス</t>
    <phoneticPr fontId="3"/>
  </si>
  <si>
    <t>危急時対応関連</t>
    <rPh sb="0" eb="2">
      <t>カンレｎ</t>
    </rPh>
    <phoneticPr fontId="3"/>
  </si>
  <si>
    <t>三角巾（大型）</t>
    <rPh sb="0" eb="2">
      <t>（</t>
    </rPh>
    <phoneticPr fontId="3"/>
  </si>
  <si>
    <t>包帯（幅8cm 1本、幅5cm 1本）</t>
    <rPh sb="0" eb="2">
      <t>ホウタイ</t>
    </rPh>
    <phoneticPr fontId="3"/>
  </si>
  <si>
    <t>防護用ゴム手袋</t>
    <rPh sb="0" eb="7">
      <t>テブクロ</t>
    </rPh>
    <phoneticPr fontId="3"/>
  </si>
  <si>
    <t>薄手のもの推奨</t>
    <rPh sb="0" eb="2">
      <t>ウステ</t>
    </rPh>
    <phoneticPr fontId="3"/>
  </si>
  <si>
    <t>テーピングテープ（幅3.8cm）</t>
    <rPh sb="0" eb="1">
      <t>ハバ</t>
    </rPh>
    <phoneticPr fontId="3"/>
  </si>
  <si>
    <t>ツェルト（８人座って収納できる大きさ推奨）</t>
    <rPh sb="0" eb="1">
      <t>ニン</t>
    </rPh>
    <phoneticPr fontId="3"/>
  </si>
  <si>
    <t>アライテント　ツェルト２ロング</t>
    <phoneticPr fontId="3"/>
  </si>
  <si>
    <t>Petzl コーデックス</t>
    <phoneticPr fontId="3"/>
  </si>
  <si>
    <t>革手袋（ロープワーク用）</t>
    <rPh sb="0" eb="3">
      <t>（</t>
    </rPh>
    <phoneticPr fontId="3"/>
  </si>
  <si>
    <t>1/25,000 地形図</t>
    <rPh sb="0" eb="12">
      <t>チケイズ</t>
    </rPh>
    <phoneticPr fontId="3"/>
  </si>
  <si>
    <t>養成講座受講料</t>
    <phoneticPr fontId="3"/>
  </si>
  <si>
    <t>書類送付　FAX代</t>
    <rPh sb="0" eb="4">
      <t>カンイ</t>
    </rPh>
    <phoneticPr fontId="3"/>
  </si>
  <si>
    <t>ガソリン消費量 276km ÷ 9L/km ≒ 31L
片道コスト 31L × 135円/L = 4185円
往復コスト 4185 × 2 = 8370円</t>
    <rPh sb="0" eb="3">
      <t>ショウヒリョウワル</t>
    </rPh>
    <phoneticPr fontId="3"/>
  </si>
  <si>
    <t>東海IC　〜　大井松田IC　往復</t>
    <rPh sb="0" eb="1">
      <t>トウカイ</t>
    </rPh>
    <phoneticPr fontId="3"/>
  </si>
  <si>
    <t>秦野、大山、山北、中川（427円×4枚）</t>
    <rPh sb="0" eb="2">
      <t>、</t>
    </rPh>
    <phoneticPr fontId="3"/>
  </si>
  <si>
    <t>宿泊費</t>
    <phoneticPr fontId="3"/>
  </si>
  <si>
    <t>民宿　しおや</t>
    <rPh sb="0" eb="2">
      <t>ミンシュク</t>
    </rPh>
    <phoneticPr fontId="3"/>
  </si>
  <si>
    <t>7600円 × 2泊 = 15200円</t>
    <rPh sb="0" eb="1">
      <t>エン</t>
    </rPh>
    <phoneticPr fontId="3"/>
  </si>
  <si>
    <t>安全管理技術基礎</t>
    <rPh sb="0" eb="2">
      <t>キソ</t>
    </rPh>
    <phoneticPr fontId="3"/>
  </si>
  <si>
    <t>実技検定</t>
    <phoneticPr fontId="3"/>
  </si>
  <si>
    <t>審査料</t>
    <phoneticPr fontId="3"/>
  </si>
  <si>
    <t>検定料</t>
    <phoneticPr fontId="3"/>
  </si>
  <si>
    <t>7560円 × 1泊 = 7560円</t>
    <rPh sb="0" eb="1">
      <t>エン</t>
    </rPh>
    <phoneticPr fontId="3"/>
  </si>
  <si>
    <t>秦野、大山、山北、中川（427円×4枚）購入済</t>
    <rPh sb="0" eb="2">
      <t>、</t>
    </rPh>
    <phoneticPr fontId="3"/>
  </si>
  <si>
    <t>自然解説技術</t>
    <phoneticPr fontId="3"/>
  </si>
  <si>
    <t>養成講座</t>
    <phoneticPr fontId="3"/>
  </si>
  <si>
    <t>（４泊５日、筆記試験</t>
    <rPh sb="0" eb="1">
      <t>（</t>
    </rPh>
    <phoneticPr fontId="3"/>
  </si>
  <si>
    <t>（２泊３日）</t>
    <rPh sb="0" eb="1">
      <t>ハク</t>
    </rPh>
    <phoneticPr fontId="3"/>
  </si>
  <si>
    <t>（１泊２日）</t>
    <rPh sb="0" eb="1">
      <t>ハク</t>
    </rPh>
    <phoneticPr fontId="3"/>
  </si>
  <si>
    <t>危急時対応技術</t>
    <phoneticPr fontId="3"/>
  </si>
  <si>
    <t>受講申請</t>
    <phoneticPr fontId="3"/>
  </si>
  <si>
    <t>講習</t>
    <phoneticPr fontId="3"/>
  </si>
  <si>
    <t>講習料</t>
    <phoneticPr fontId="3"/>
  </si>
  <si>
    <t>試験会場までの交通費
（滋賀県比良へ名古屋から
　車で行った場合）</t>
    <rPh sb="0" eb="4">
      <t>カナガワケン</t>
    </rPh>
    <phoneticPr fontId="3"/>
  </si>
  <si>
    <t>試験会場までの交通費
（神奈川県丹沢へ名古屋から車で行った場合）</t>
    <rPh sb="0" eb="4">
      <t>カナガワケン</t>
    </rPh>
    <phoneticPr fontId="3"/>
  </si>
  <si>
    <t>ガソリン消費量 160km ÷ 9L/km ≒ 18L
片道コスト 18L × 135円/L = 2430円
往復コスト 2430 × 2 = 4860円</t>
    <rPh sb="0" eb="3">
      <t>ショウヒリョウワル</t>
    </rPh>
    <phoneticPr fontId="3"/>
  </si>
  <si>
    <t>東海IC　〜　京都東IC　往復</t>
    <rPh sb="0" eb="1">
      <t>トウカイ</t>
    </rPh>
    <phoneticPr fontId="3"/>
  </si>
  <si>
    <t>比良山岳センター</t>
    <rPh sb="0" eb="2">
      <t>ヒラ</t>
    </rPh>
    <phoneticPr fontId="3"/>
  </si>
  <si>
    <t>7100円 × 1泊 = 7100円</t>
    <rPh sb="0" eb="1">
      <t>エン</t>
    </rPh>
    <phoneticPr fontId="3"/>
  </si>
  <si>
    <t>登山ガイド　ステージ I 取得にかかった費用</t>
    <rPh sb="0" eb="2">
      <t>シュトク</t>
    </rPh>
    <phoneticPr fontId="3"/>
  </si>
  <si>
    <t>合計</t>
    <rPh sb="0" eb="2">
      <t>ソウソウゴウケイ</t>
    </rPh>
    <phoneticPr fontId="3"/>
  </si>
  <si>
    <t>山岳ガイド協会</t>
    <phoneticPr fontId="3"/>
  </si>
  <si>
    <t>入会関連</t>
    <rPh sb="0" eb="2">
      <t>カンレン</t>
    </rPh>
    <phoneticPr fontId="3"/>
  </si>
  <si>
    <t>日本山岳ガイド協会</t>
    <phoneticPr fontId="3"/>
  </si>
  <si>
    <t>入会費</t>
    <phoneticPr fontId="3"/>
  </si>
  <si>
    <t>年会費</t>
    <phoneticPr fontId="3"/>
  </si>
  <si>
    <t>初年度登録分</t>
    <rPh sb="0" eb="1">
      <t>ブｎ</t>
    </rPh>
    <phoneticPr fontId="3"/>
  </si>
  <si>
    <t>かながわ山岳ガイド協会</t>
    <phoneticPr fontId="3"/>
  </si>
  <si>
    <t>（クライミング経験者は</t>
    <rPh sb="0" eb="1">
      <t>（</t>
    </rPh>
    <phoneticPr fontId="3"/>
  </si>
  <si>
    <t>　既に持っているため</t>
    <rPh sb="0" eb="1">
      <t>スデニ</t>
    </rPh>
    <phoneticPr fontId="3"/>
  </si>
  <si>
    <t>　不要）</t>
    <rPh sb="0" eb="4">
      <t>フヨウ</t>
    </rPh>
    <phoneticPr fontId="3"/>
  </si>
  <si>
    <t>所属するガイド協会により異なる</t>
    <rPh sb="0" eb="2">
      <t>ショゾク</t>
    </rPh>
    <phoneticPr fontId="3"/>
  </si>
  <si>
    <t>初年度登録分（所属するガイド協会により異なる）</t>
    <rPh sb="0" eb="1">
      <t>ブｎ</t>
    </rPh>
    <phoneticPr fontId="3"/>
  </si>
  <si>
    <t>二次試験</t>
    <rPh sb="0" eb="1">
      <t>ニジ</t>
    </rPh>
    <phoneticPr fontId="3"/>
  </si>
  <si>
    <t>ガイド装備</t>
    <phoneticPr fontId="3"/>
  </si>
  <si>
    <t>実技検定</t>
    <rPh sb="0" eb="1">
      <t>ジツギシケｎ</t>
    </rPh>
    <phoneticPr fontId="3"/>
  </si>
  <si>
    <t>※参加は任意ですが
一次試験、二次試験対策のために参加したほうが良いです</t>
    <rPh sb="0" eb="1">
      <t>サンカ</t>
    </rPh>
    <phoneticPr fontId="3"/>
  </si>
  <si>
    <t>講習会場までの交通費
（神奈川県丹沢へ名古屋から車で行った場合）</t>
    <rPh sb="0" eb="2">
      <t>タンザワカナガワケン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</si>
</sst>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;[Red]\-#,##0"/>
  </numFmts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ck">
        <color theme="0"/>
      </top>
      <bottom style="thin">
        <color theme="0" tint="-0.34998626667073579"/>
      </bottom>
      <diagonal/>
    </border>
    <border>
      <left/>
      <right/>
      <top style="thick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4" fillId="3" borderId="1" xfId="1" applyNumberFormat="1" applyFont="1" applyFill="1" applyBorder="1">
      <alignment vertical="center"/>
    </xf>
    <xf numFmtId="176" fontId="0" fillId="0" borderId="0" xfId="1" applyNumberFormat="1" applyFon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 wrapText="1"/>
    </xf>
    <xf numFmtId="0" fontId="0" fillId="2" borderId="3" xfId="0" applyFill="1" applyBorder="1" applyAlignment="1">
      <alignment horizontal="left" vertical="top" wrapText="1"/>
    </xf>
    <xf numFmtId="176" fontId="5" fillId="0" borderId="1" xfId="1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1" xfId="0" quotePrefix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0" borderId="7" xfId="0" quotePrefix="1" applyBorder="1">
      <alignment vertical="center"/>
    </xf>
    <xf numFmtId="0" fontId="2" fillId="3" borderId="8" xfId="0" applyFont="1" applyFill="1" applyBorder="1">
      <alignment vertical="center"/>
    </xf>
    <xf numFmtId="0" fontId="0" fillId="2" borderId="3" xfId="0" applyFill="1" applyBorder="1" applyAlignment="1">
      <alignment vertical="center" wrapText="1"/>
    </xf>
    <xf numFmtId="0" fontId="2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176" fontId="4" fillId="3" borderId="2" xfId="1" applyNumberFormat="1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176" fontId="8" fillId="3" borderId="10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8" fillId="3" borderId="13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5A45-71C4-494D-9495-216F2277A188}">
  <dimension ref="B1:F97"/>
  <sheetViews>
    <sheetView showGridLines="0" tabSelected="1" zoomScale="120" zoomScaleNormal="120" workbookViewId="0">
      <pane ySplit="3" topLeftCell="A4" activePane="bottomLeft" state="frozen"/>
      <selection pane="bottomLeft" activeCell="H42" sqref="H42"/>
    </sheetView>
  </sheetViews>
  <sheetFormatPr baseColWidth="10" defaultRowHeight="20"/>
  <cols>
    <col min="1" max="1" width="1.85546875" customWidth="1"/>
    <col min="2" max="2" width="17.5703125" bestFit="1" customWidth="1"/>
    <col min="3" max="3" width="20.7109375" customWidth="1"/>
    <col min="4" max="4" width="36.7109375" customWidth="1"/>
    <col min="5" max="5" width="40.140625" customWidth="1"/>
    <col min="6" max="6" width="11.85546875" style="1" bestFit="1" customWidth="1"/>
  </cols>
  <sheetData>
    <row r="1" spans="2:6" ht="11" customHeight="1"/>
    <row r="2" spans="2:6" ht="27">
      <c r="B2" s="46" t="s">
        <v>111</v>
      </c>
    </row>
    <row r="3" spans="2:6">
      <c r="B3" s="12" t="s">
        <v>32</v>
      </c>
      <c r="C3" s="48" t="s">
        <v>31</v>
      </c>
      <c r="D3" s="48"/>
      <c r="E3" s="12" t="s">
        <v>14</v>
      </c>
      <c r="F3" s="13" t="s">
        <v>6</v>
      </c>
    </row>
    <row r="4" spans="2:6">
      <c r="B4" s="20" t="s">
        <v>0</v>
      </c>
      <c r="C4" s="4" t="s">
        <v>1</v>
      </c>
      <c r="D4" s="2" t="s">
        <v>2</v>
      </c>
      <c r="E4" s="2"/>
      <c r="F4" s="17">
        <v>1512</v>
      </c>
    </row>
    <row r="5" spans="2:6">
      <c r="B5" s="21" t="s">
        <v>33</v>
      </c>
      <c r="C5" s="5"/>
      <c r="D5" s="2" t="s">
        <v>3</v>
      </c>
      <c r="E5" s="2"/>
      <c r="F5" s="17">
        <v>3000</v>
      </c>
    </row>
    <row r="6" spans="2:6">
      <c r="B6" s="21"/>
      <c r="C6" s="5"/>
      <c r="D6" s="2" t="s">
        <v>4</v>
      </c>
      <c r="E6" s="2"/>
      <c r="F6" s="17">
        <v>3000</v>
      </c>
    </row>
    <row r="7" spans="2:6">
      <c r="B7" s="21"/>
      <c r="C7" s="5"/>
      <c r="D7" s="2" t="s">
        <v>5</v>
      </c>
      <c r="E7" s="2"/>
      <c r="F7" s="17">
        <v>3000</v>
      </c>
    </row>
    <row r="8" spans="2:6" ht="42">
      <c r="B8" s="21"/>
      <c r="C8" s="5"/>
      <c r="D8" s="3" t="s">
        <v>7</v>
      </c>
      <c r="E8" s="3"/>
      <c r="F8" s="17">
        <v>1000</v>
      </c>
    </row>
    <row r="9" spans="2:6" ht="21">
      <c r="B9" s="21"/>
      <c r="C9" s="5"/>
      <c r="D9" s="3" t="s">
        <v>11</v>
      </c>
      <c r="E9" s="3"/>
      <c r="F9" s="17">
        <v>100</v>
      </c>
    </row>
    <row r="10" spans="2:6" ht="21">
      <c r="B10" s="21"/>
      <c r="C10" s="6"/>
      <c r="D10" s="3" t="s">
        <v>16</v>
      </c>
      <c r="E10" s="3" t="s">
        <v>17</v>
      </c>
      <c r="F10" s="17">
        <v>270</v>
      </c>
    </row>
    <row r="11" spans="2:6">
      <c r="B11" s="21"/>
      <c r="C11" s="7" t="s">
        <v>9</v>
      </c>
      <c r="D11" s="2" t="s">
        <v>8</v>
      </c>
      <c r="E11" s="2"/>
      <c r="F11" s="17">
        <v>20000</v>
      </c>
    </row>
    <row r="12" spans="2:6" ht="21">
      <c r="B12" s="21"/>
      <c r="C12" s="8"/>
      <c r="D12" s="3" t="s">
        <v>22</v>
      </c>
      <c r="E12" s="2" t="s">
        <v>23</v>
      </c>
      <c r="F12" s="17">
        <v>1000</v>
      </c>
    </row>
    <row r="13" spans="2:6">
      <c r="B13" s="21"/>
      <c r="C13" s="8"/>
      <c r="D13" s="2" t="s">
        <v>12</v>
      </c>
      <c r="E13" s="2" t="s">
        <v>13</v>
      </c>
      <c r="F13" s="17">
        <v>300</v>
      </c>
    </row>
    <row r="14" spans="2:6" ht="42">
      <c r="B14" s="21"/>
      <c r="C14" s="8"/>
      <c r="D14" s="2" t="s">
        <v>10</v>
      </c>
      <c r="E14" s="3" t="s">
        <v>15</v>
      </c>
      <c r="F14" s="17">
        <v>2348</v>
      </c>
    </row>
    <row r="15" spans="2:6" ht="21">
      <c r="B15" s="21"/>
      <c r="C15" s="8"/>
      <c r="D15" s="2" t="s">
        <v>18</v>
      </c>
      <c r="E15" s="3" t="s">
        <v>21</v>
      </c>
      <c r="F15" s="17">
        <v>10</v>
      </c>
    </row>
    <row r="16" spans="2:6">
      <c r="B16" s="21"/>
      <c r="C16" s="9"/>
      <c r="D16" s="2" t="s">
        <v>19</v>
      </c>
      <c r="E16" s="2" t="s">
        <v>20</v>
      </c>
      <c r="F16" s="17">
        <v>510</v>
      </c>
    </row>
    <row r="17" spans="2:6">
      <c r="B17" s="21"/>
      <c r="C17" s="7" t="s">
        <v>30</v>
      </c>
      <c r="D17" s="2" t="s">
        <v>24</v>
      </c>
      <c r="E17" s="2" t="s">
        <v>25</v>
      </c>
      <c r="F17" s="17">
        <f>11090*2</f>
        <v>22180</v>
      </c>
    </row>
    <row r="18" spans="2:6">
      <c r="B18" s="21"/>
      <c r="C18" s="8" t="s">
        <v>35</v>
      </c>
      <c r="D18" s="2" t="s">
        <v>26</v>
      </c>
      <c r="E18" s="2" t="s">
        <v>27</v>
      </c>
      <c r="F18" s="17">
        <f>170*2</f>
        <v>340</v>
      </c>
    </row>
    <row r="19" spans="2:6">
      <c r="B19" s="21"/>
      <c r="C19" s="9" t="s">
        <v>36</v>
      </c>
      <c r="D19" s="2" t="s">
        <v>28</v>
      </c>
      <c r="E19" s="2" t="s">
        <v>29</v>
      </c>
      <c r="F19" s="17">
        <f>400*2</f>
        <v>800</v>
      </c>
    </row>
    <row r="20" spans="2:6">
      <c r="B20" s="22"/>
      <c r="C20" s="14" t="s">
        <v>34</v>
      </c>
      <c r="D20" s="15"/>
      <c r="E20" s="16"/>
      <c r="F20" s="18">
        <f>SUM(F4:F19)</f>
        <v>59370</v>
      </c>
    </row>
    <row r="21" spans="2:6" ht="21">
      <c r="B21" s="25" t="s">
        <v>125</v>
      </c>
      <c r="C21" s="29" t="s">
        <v>54</v>
      </c>
      <c r="D21" s="27" t="s">
        <v>55</v>
      </c>
      <c r="E21" s="27" t="s">
        <v>56</v>
      </c>
      <c r="F21" s="26">
        <v>12960</v>
      </c>
    </row>
    <row r="22" spans="2:6" ht="21">
      <c r="B22" s="25" t="s">
        <v>127</v>
      </c>
      <c r="C22" s="30" t="s">
        <v>120</v>
      </c>
      <c r="D22" s="27" t="s">
        <v>80</v>
      </c>
      <c r="E22" s="27" t="s">
        <v>79</v>
      </c>
      <c r="F22" s="26">
        <v>6610</v>
      </c>
    </row>
    <row r="23" spans="2:6" ht="21">
      <c r="B23" s="25" t="s">
        <v>126</v>
      </c>
      <c r="C23" s="30" t="s">
        <v>121</v>
      </c>
      <c r="D23" s="27" t="s">
        <v>57</v>
      </c>
      <c r="E23" s="27" t="s">
        <v>62</v>
      </c>
      <c r="F23" s="26">
        <v>3888</v>
      </c>
    </row>
    <row r="24" spans="2:6">
      <c r="B24" s="25"/>
      <c r="C24" s="30" t="s">
        <v>122</v>
      </c>
      <c r="D24" s="27" t="s">
        <v>58</v>
      </c>
      <c r="E24" s="27" t="s">
        <v>62</v>
      </c>
      <c r="F24" s="26">
        <f>2808*2</f>
        <v>5616</v>
      </c>
    </row>
    <row r="25" spans="2:6">
      <c r="B25" s="25"/>
      <c r="C25" s="30"/>
      <c r="D25" s="27" t="s">
        <v>59</v>
      </c>
      <c r="E25" s="27" t="s">
        <v>62</v>
      </c>
      <c r="F25" s="26">
        <f>1652*2</f>
        <v>3304</v>
      </c>
    </row>
    <row r="26" spans="2:6">
      <c r="B26" s="25"/>
      <c r="C26" s="30"/>
      <c r="D26" s="27" t="s">
        <v>60</v>
      </c>
      <c r="E26" s="27" t="s">
        <v>61</v>
      </c>
      <c r="F26" s="26">
        <v>3888</v>
      </c>
    </row>
    <row r="27" spans="2:6">
      <c r="B27" s="25"/>
      <c r="C27" s="30"/>
      <c r="D27" s="27" t="s">
        <v>63</v>
      </c>
      <c r="E27" s="27" t="s">
        <v>67</v>
      </c>
      <c r="F27" s="26">
        <f>2592*2</f>
        <v>5184</v>
      </c>
    </row>
    <row r="28" spans="2:6">
      <c r="B28" s="25"/>
      <c r="C28" s="30"/>
      <c r="D28" s="27" t="s">
        <v>65</v>
      </c>
      <c r="E28" s="27" t="s">
        <v>64</v>
      </c>
      <c r="F28" s="26">
        <f>1188*2</f>
        <v>2376</v>
      </c>
    </row>
    <row r="29" spans="2:6" ht="63">
      <c r="B29" s="25"/>
      <c r="C29" s="30"/>
      <c r="D29" s="27" t="s">
        <v>66</v>
      </c>
      <c r="E29" s="28" t="s">
        <v>68</v>
      </c>
      <c r="F29" s="26">
        <v>21870</v>
      </c>
    </row>
    <row r="30" spans="2:6">
      <c r="B30" s="25"/>
      <c r="C30" s="31"/>
      <c r="D30" s="27" t="s">
        <v>69</v>
      </c>
      <c r="E30" s="27" t="s">
        <v>70</v>
      </c>
      <c r="F30" s="26">
        <f>11000*1.08</f>
        <v>11880</v>
      </c>
    </row>
    <row r="31" spans="2:6">
      <c r="B31" s="25"/>
      <c r="C31" s="29" t="s">
        <v>71</v>
      </c>
      <c r="D31" s="30" t="s">
        <v>77</v>
      </c>
      <c r="E31" s="27" t="s">
        <v>78</v>
      </c>
      <c r="F31" s="26">
        <f>13800*1.08</f>
        <v>14904.000000000002</v>
      </c>
    </row>
    <row r="32" spans="2:6">
      <c r="B32" s="25"/>
      <c r="C32" s="30"/>
      <c r="D32" s="27" t="s">
        <v>72</v>
      </c>
      <c r="E32" s="27"/>
      <c r="F32" s="26">
        <v>300</v>
      </c>
    </row>
    <row r="33" spans="2:6">
      <c r="B33" s="25"/>
      <c r="C33" s="30"/>
      <c r="D33" s="27" t="s">
        <v>73</v>
      </c>
      <c r="E33" s="27"/>
      <c r="F33" s="26">
        <v>500</v>
      </c>
    </row>
    <row r="34" spans="2:6">
      <c r="B34" s="25"/>
      <c r="C34" s="30"/>
      <c r="D34" s="27" t="s">
        <v>76</v>
      </c>
      <c r="E34" s="27"/>
      <c r="F34" s="26">
        <v>300</v>
      </c>
    </row>
    <row r="35" spans="2:6">
      <c r="B35" s="25"/>
      <c r="C35" s="31"/>
      <c r="D35" s="27" t="s">
        <v>74</v>
      </c>
      <c r="E35" s="27" t="s">
        <v>75</v>
      </c>
      <c r="F35" s="26">
        <v>200</v>
      </c>
    </row>
    <row r="36" spans="2:6">
      <c r="B36" s="25"/>
      <c r="C36" s="14" t="s">
        <v>34</v>
      </c>
      <c r="D36" s="15"/>
      <c r="E36" s="16"/>
      <c r="F36" s="18">
        <f>SUM(F21:F35)</f>
        <v>93780</v>
      </c>
    </row>
    <row r="37" spans="2:6">
      <c r="B37" s="20" t="s">
        <v>37</v>
      </c>
      <c r="C37" s="7" t="s">
        <v>9</v>
      </c>
      <c r="D37" s="2" t="s">
        <v>82</v>
      </c>
      <c r="E37" s="2"/>
      <c r="F37" s="17">
        <v>45000</v>
      </c>
    </row>
    <row r="38" spans="2:6" ht="21">
      <c r="B38" s="21" t="s">
        <v>38</v>
      </c>
      <c r="C38" s="5"/>
      <c r="D38" s="3" t="s">
        <v>16</v>
      </c>
      <c r="E38" s="3" t="s">
        <v>17</v>
      </c>
      <c r="F38" s="17">
        <v>270</v>
      </c>
    </row>
    <row r="39" spans="2:6" ht="21">
      <c r="B39" s="21" t="s">
        <v>39</v>
      </c>
      <c r="C39" s="8"/>
      <c r="D39" s="2" t="s">
        <v>18</v>
      </c>
      <c r="E39" s="3" t="s">
        <v>21</v>
      </c>
      <c r="F39" s="17">
        <v>10</v>
      </c>
    </row>
    <row r="40" spans="2:6">
      <c r="B40" s="21" t="s">
        <v>96</v>
      </c>
      <c r="C40" s="8"/>
      <c r="D40" s="2" t="s">
        <v>83</v>
      </c>
      <c r="E40" s="2"/>
      <c r="F40" s="17">
        <v>50</v>
      </c>
    </row>
    <row r="41" spans="2:6">
      <c r="B41" s="21" t="s">
        <v>97</v>
      </c>
      <c r="C41" s="9"/>
      <c r="D41" s="2" t="s">
        <v>92</v>
      </c>
      <c r="E41" s="2"/>
      <c r="F41" s="17">
        <v>10000</v>
      </c>
    </row>
    <row r="42" spans="2:6" ht="63" customHeight="1">
      <c r="B42" s="33" t="s">
        <v>99</v>
      </c>
      <c r="C42" s="24" t="s">
        <v>129</v>
      </c>
      <c r="D42" s="2" t="s">
        <v>43</v>
      </c>
      <c r="E42" s="3" t="s">
        <v>84</v>
      </c>
      <c r="F42" s="17">
        <f>31*135*2</f>
        <v>8370</v>
      </c>
    </row>
    <row r="43" spans="2:6">
      <c r="B43" s="33"/>
      <c r="C43" s="8"/>
      <c r="D43" s="2" t="s">
        <v>45</v>
      </c>
      <c r="E43" s="2" t="s">
        <v>85</v>
      </c>
      <c r="F43" s="17">
        <f>5940*2</f>
        <v>11880</v>
      </c>
    </row>
    <row r="44" spans="2:6">
      <c r="B44" s="35"/>
      <c r="C44" s="2" t="s">
        <v>87</v>
      </c>
      <c r="D44" s="11" t="s">
        <v>88</v>
      </c>
      <c r="E44" s="11" t="s">
        <v>89</v>
      </c>
      <c r="F44" s="17">
        <f>7600*2</f>
        <v>15200</v>
      </c>
    </row>
    <row r="45" spans="2:6">
      <c r="B45" s="35"/>
      <c r="C45" s="2" t="s">
        <v>52</v>
      </c>
      <c r="D45" s="36" t="s">
        <v>81</v>
      </c>
      <c r="E45" s="11" t="s">
        <v>86</v>
      </c>
      <c r="F45" s="17">
        <f>427*4</f>
        <v>1708</v>
      </c>
    </row>
    <row r="46" spans="2:6">
      <c r="B46" s="34"/>
      <c r="C46" s="37" t="s">
        <v>34</v>
      </c>
      <c r="D46" s="15"/>
      <c r="E46" s="16"/>
      <c r="F46" s="18">
        <f>SUM(F37:F45)</f>
        <v>92488</v>
      </c>
    </row>
    <row r="47" spans="2:6">
      <c r="B47" s="20" t="s">
        <v>37</v>
      </c>
      <c r="C47" s="7" t="s">
        <v>9</v>
      </c>
      <c r="D47" s="2" t="s">
        <v>93</v>
      </c>
      <c r="E47" s="2"/>
      <c r="F47" s="17">
        <v>30000</v>
      </c>
    </row>
    <row r="48" spans="2:6" ht="21">
      <c r="B48" s="21" t="s">
        <v>90</v>
      </c>
      <c r="C48" s="5"/>
      <c r="D48" s="3" t="s">
        <v>16</v>
      </c>
      <c r="E48" s="3" t="s">
        <v>17</v>
      </c>
      <c r="F48" s="17">
        <v>270</v>
      </c>
    </row>
    <row r="49" spans="2:6" ht="21">
      <c r="B49" s="21" t="s">
        <v>91</v>
      </c>
      <c r="C49" s="8"/>
      <c r="D49" s="2" t="s">
        <v>18</v>
      </c>
      <c r="E49" s="3" t="s">
        <v>21</v>
      </c>
      <c r="F49" s="17">
        <v>10</v>
      </c>
    </row>
    <row r="50" spans="2:6">
      <c r="B50" s="21" t="s">
        <v>100</v>
      </c>
      <c r="C50" s="9"/>
      <c r="D50" s="2" t="s">
        <v>19</v>
      </c>
      <c r="E50" s="2" t="s">
        <v>20</v>
      </c>
      <c r="F50" s="17">
        <v>510</v>
      </c>
    </row>
    <row r="51" spans="2:6" ht="63" customHeight="1">
      <c r="B51" s="38"/>
      <c r="C51" s="24" t="s">
        <v>106</v>
      </c>
      <c r="D51" s="2" t="s">
        <v>43</v>
      </c>
      <c r="E51" s="3" t="s">
        <v>84</v>
      </c>
      <c r="F51" s="17">
        <f>31*135*2</f>
        <v>8370</v>
      </c>
    </row>
    <row r="52" spans="2:6">
      <c r="B52" s="33"/>
      <c r="C52" s="8"/>
      <c r="D52" s="2" t="s">
        <v>45</v>
      </c>
      <c r="E52" s="2" t="s">
        <v>85</v>
      </c>
      <c r="F52" s="17">
        <f>5940*2</f>
        <v>11880</v>
      </c>
    </row>
    <row r="53" spans="2:6">
      <c r="B53" s="35"/>
      <c r="C53" s="2" t="s">
        <v>87</v>
      </c>
      <c r="D53" s="11" t="s">
        <v>88</v>
      </c>
      <c r="E53" s="11" t="s">
        <v>94</v>
      </c>
      <c r="F53" s="17">
        <f>7560</f>
        <v>7560</v>
      </c>
    </row>
    <row r="54" spans="2:6">
      <c r="B54" s="35"/>
      <c r="C54" s="2" t="s">
        <v>52</v>
      </c>
      <c r="D54" s="36" t="s">
        <v>81</v>
      </c>
      <c r="E54" s="11" t="s">
        <v>95</v>
      </c>
      <c r="F54" s="17">
        <v>0</v>
      </c>
    </row>
    <row r="55" spans="2:6">
      <c r="B55" s="34"/>
      <c r="C55" s="37" t="s">
        <v>34</v>
      </c>
      <c r="D55" s="15"/>
      <c r="E55" s="16"/>
      <c r="F55" s="18">
        <f>SUM(F47:F54)</f>
        <v>58600</v>
      </c>
    </row>
    <row r="56" spans="2:6">
      <c r="B56" s="20" t="s">
        <v>37</v>
      </c>
      <c r="C56" s="7" t="s">
        <v>102</v>
      </c>
      <c r="D56" s="2" t="s">
        <v>104</v>
      </c>
      <c r="E56" s="2"/>
      <c r="F56" s="17">
        <v>25000</v>
      </c>
    </row>
    <row r="57" spans="2:6" ht="21">
      <c r="B57" s="21" t="s">
        <v>101</v>
      </c>
      <c r="C57" s="5"/>
      <c r="D57" s="3" t="s">
        <v>16</v>
      </c>
      <c r="E57" s="3" t="s">
        <v>17</v>
      </c>
      <c r="F57" s="17">
        <v>270</v>
      </c>
    </row>
    <row r="58" spans="2:6" ht="21">
      <c r="B58" s="21" t="s">
        <v>103</v>
      </c>
      <c r="C58" s="8"/>
      <c r="D58" s="2" t="s">
        <v>18</v>
      </c>
      <c r="E58" s="3" t="s">
        <v>21</v>
      </c>
      <c r="F58" s="17">
        <v>10</v>
      </c>
    </row>
    <row r="59" spans="2:6">
      <c r="B59" s="21" t="s">
        <v>100</v>
      </c>
      <c r="C59" s="9"/>
      <c r="D59" s="2" t="s">
        <v>19</v>
      </c>
      <c r="E59" s="2" t="s">
        <v>20</v>
      </c>
      <c r="F59" s="17">
        <v>510</v>
      </c>
    </row>
    <row r="60" spans="2:6" ht="63" customHeight="1">
      <c r="B60" s="38"/>
      <c r="C60" s="24" t="s">
        <v>105</v>
      </c>
      <c r="D60" s="2" t="s">
        <v>43</v>
      </c>
      <c r="E60" s="3" t="s">
        <v>107</v>
      </c>
      <c r="F60" s="17">
        <f>18*135*2</f>
        <v>4860</v>
      </c>
    </row>
    <row r="61" spans="2:6">
      <c r="B61" s="33"/>
      <c r="C61" s="8"/>
      <c r="D61" s="2" t="s">
        <v>45</v>
      </c>
      <c r="E61" s="2" t="s">
        <v>108</v>
      </c>
      <c r="F61" s="17">
        <f>3690*2</f>
        <v>7380</v>
      </c>
    </row>
    <row r="62" spans="2:6">
      <c r="B62" s="35"/>
      <c r="C62" s="2" t="s">
        <v>87</v>
      </c>
      <c r="D62" s="11" t="s">
        <v>109</v>
      </c>
      <c r="E62" s="11" t="s">
        <v>110</v>
      </c>
      <c r="F62" s="17">
        <v>7100</v>
      </c>
    </row>
    <row r="63" spans="2:6">
      <c r="B63" s="33"/>
      <c r="C63" s="39" t="s">
        <v>34</v>
      </c>
      <c r="D63" s="40"/>
      <c r="E63" s="41"/>
      <c r="F63" s="42">
        <f>SUM(F56:F62)</f>
        <v>45130</v>
      </c>
    </row>
    <row r="64" spans="2:6">
      <c r="B64" s="20" t="s">
        <v>40</v>
      </c>
      <c r="C64" s="7" t="s">
        <v>9</v>
      </c>
      <c r="D64" s="2" t="s">
        <v>42</v>
      </c>
      <c r="E64" s="2"/>
      <c r="F64" s="17">
        <v>88000</v>
      </c>
    </row>
    <row r="65" spans="2:6" ht="21">
      <c r="B65" s="21" t="s">
        <v>98</v>
      </c>
      <c r="C65" s="5"/>
      <c r="D65" s="3" t="s">
        <v>16</v>
      </c>
      <c r="E65" s="3" t="s">
        <v>17</v>
      </c>
      <c r="F65" s="17">
        <v>270</v>
      </c>
    </row>
    <row r="66" spans="2:6" ht="21">
      <c r="B66" s="21" t="s">
        <v>41</v>
      </c>
      <c r="C66" s="8"/>
      <c r="D66" s="2" t="s">
        <v>18</v>
      </c>
      <c r="E66" s="3" t="s">
        <v>21</v>
      </c>
      <c r="F66" s="17">
        <v>10</v>
      </c>
    </row>
    <row r="67" spans="2:6">
      <c r="B67" s="21"/>
      <c r="C67" s="9"/>
      <c r="D67" s="2" t="s">
        <v>19</v>
      </c>
      <c r="E67" s="2" t="s">
        <v>20</v>
      </c>
      <c r="F67" s="17">
        <v>510</v>
      </c>
    </row>
    <row r="68" spans="2:6" ht="63">
      <c r="B68" s="49" t="s">
        <v>128</v>
      </c>
      <c r="C68" s="24" t="s">
        <v>51</v>
      </c>
      <c r="D68" s="2" t="s">
        <v>43</v>
      </c>
      <c r="E68" s="3" t="s">
        <v>44</v>
      </c>
      <c r="F68" s="17">
        <f>25*135*2</f>
        <v>6750</v>
      </c>
    </row>
    <row r="69" spans="2:6">
      <c r="B69" s="50"/>
      <c r="C69" s="8"/>
      <c r="D69" s="2" t="s">
        <v>45</v>
      </c>
      <c r="E69" s="2" t="s">
        <v>46</v>
      </c>
      <c r="F69" s="17">
        <f>4390*2</f>
        <v>8780</v>
      </c>
    </row>
    <row r="70" spans="2:6">
      <c r="B70" s="50"/>
      <c r="C70" s="8"/>
      <c r="D70" s="2" t="s">
        <v>47</v>
      </c>
      <c r="E70" s="2" t="s">
        <v>48</v>
      </c>
      <c r="F70" s="17">
        <v>3000</v>
      </c>
    </row>
    <row r="71" spans="2:6">
      <c r="B71" s="50"/>
      <c r="C71" s="9"/>
      <c r="D71" s="10" t="s">
        <v>49</v>
      </c>
      <c r="E71" s="2" t="s">
        <v>50</v>
      </c>
      <c r="F71" s="17">
        <v>2050</v>
      </c>
    </row>
    <row r="72" spans="2:6">
      <c r="B72" s="50"/>
      <c r="C72" s="23" t="s">
        <v>52</v>
      </c>
      <c r="D72" s="32" t="s">
        <v>81</v>
      </c>
      <c r="E72" s="11" t="s">
        <v>53</v>
      </c>
      <c r="F72" s="17">
        <f>427*3</f>
        <v>1281</v>
      </c>
    </row>
    <row r="73" spans="2:6">
      <c r="B73" s="51"/>
      <c r="C73" s="14" t="s">
        <v>34</v>
      </c>
      <c r="D73" s="15"/>
      <c r="E73" s="16"/>
      <c r="F73" s="18">
        <f>SUM(F64:F72)</f>
        <v>110651</v>
      </c>
    </row>
    <row r="74" spans="2:6">
      <c r="B74" s="20" t="s">
        <v>113</v>
      </c>
      <c r="C74" s="7" t="s">
        <v>115</v>
      </c>
      <c r="D74" s="2" t="s">
        <v>116</v>
      </c>
      <c r="E74" s="2"/>
      <c r="F74" s="17">
        <v>20000</v>
      </c>
    </row>
    <row r="75" spans="2:6" ht="21">
      <c r="B75" s="21" t="s">
        <v>114</v>
      </c>
      <c r="C75" s="6"/>
      <c r="D75" s="3" t="s">
        <v>117</v>
      </c>
      <c r="E75" s="3" t="s">
        <v>118</v>
      </c>
      <c r="F75" s="17">
        <v>10000</v>
      </c>
    </row>
    <row r="76" spans="2:6">
      <c r="B76" s="21"/>
      <c r="C76" s="8" t="s">
        <v>119</v>
      </c>
      <c r="D76" s="2" t="s">
        <v>116</v>
      </c>
      <c r="E76" s="2" t="s">
        <v>123</v>
      </c>
      <c r="F76" s="17">
        <v>20000</v>
      </c>
    </row>
    <row r="77" spans="2:6" ht="21">
      <c r="B77" s="21"/>
      <c r="C77" s="9"/>
      <c r="D77" s="3" t="s">
        <v>117</v>
      </c>
      <c r="E77" s="3" t="s">
        <v>124</v>
      </c>
      <c r="F77" s="17">
        <v>10000</v>
      </c>
    </row>
    <row r="78" spans="2:6" ht="21" thickBot="1">
      <c r="B78" s="33"/>
      <c r="C78" s="39" t="s">
        <v>34</v>
      </c>
      <c r="D78" s="40"/>
      <c r="E78" s="41"/>
      <c r="F78" s="42">
        <f>SUM(F74:F77)</f>
        <v>60000</v>
      </c>
    </row>
    <row r="79" spans="2:6" ht="25" thickTop="1">
      <c r="B79" s="47" t="s">
        <v>112</v>
      </c>
      <c r="C79" s="43"/>
      <c r="D79" s="43"/>
      <c r="E79" s="44"/>
      <c r="F79" s="45">
        <f>F20+F73+F36+F46+F55+F63+F78</f>
        <v>520019</v>
      </c>
    </row>
    <row r="80" spans="2:6">
      <c r="F80" s="19"/>
    </row>
    <row r="81" spans="6:6">
      <c r="F81" s="19"/>
    </row>
    <row r="82" spans="6:6">
      <c r="F82" s="19"/>
    </row>
    <row r="83" spans="6:6">
      <c r="F83" s="19"/>
    </row>
    <row r="84" spans="6:6">
      <c r="F84" s="19"/>
    </row>
    <row r="85" spans="6:6">
      <c r="F85" s="19"/>
    </row>
    <row r="86" spans="6:6">
      <c r="F86" s="19"/>
    </row>
    <row r="87" spans="6:6">
      <c r="F87" s="19"/>
    </row>
    <row r="88" spans="6:6">
      <c r="F88" s="19"/>
    </row>
    <row r="89" spans="6:6">
      <c r="F89" s="19"/>
    </row>
    <row r="90" spans="6:6">
      <c r="F90" s="19"/>
    </row>
    <row r="91" spans="6:6">
      <c r="F91" s="19"/>
    </row>
    <row r="92" spans="6:6">
      <c r="F92" s="19"/>
    </row>
    <row r="93" spans="6:6">
      <c r="F93" s="19"/>
    </row>
    <row r="94" spans="6:6">
      <c r="F94" s="19"/>
    </row>
    <row r="95" spans="6:6">
      <c r="F95" s="19"/>
    </row>
    <row r="96" spans="6:6">
      <c r="F96" s="19"/>
    </row>
    <row r="97" spans="6:6">
      <c r="F97" s="19"/>
    </row>
  </sheetData>
  <mergeCells count="2">
    <mergeCell ref="C3:D3"/>
    <mergeCell ref="B68:B73"/>
  </mergeCells>
  <phoneticPr fontId="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 YOHEI</dc:creator>
  <cp:lastModifiedBy>UEDA YOHEI</cp:lastModifiedBy>
  <dcterms:created xsi:type="dcterms:W3CDTF">2019-04-05T21:10:56Z</dcterms:created>
  <dcterms:modified xsi:type="dcterms:W3CDTF">2019-04-09T21:31:20Z</dcterms:modified>
</cp:coreProperties>
</file>